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inyoungkim/Downloads/"/>
    </mc:Choice>
  </mc:AlternateContent>
  <xr:revisionPtr revIDLastSave="0" documentId="13_ncr:1_{60B03024-B0FE-B545-B0CF-C082B8DB2623}" xr6:coauthVersionLast="47" xr6:coauthVersionMax="47" xr10:uidLastSave="{00000000-0000-0000-0000-000000000000}"/>
  <bookViews>
    <workbookView xWindow="0" yWindow="600" windowWidth="60160" windowHeight="32000" activeTab="1" xr2:uid="{00000000-000D-0000-FFFF-FFFF00000000}"/>
  </bookViews>
  <sheets>
    <sheet name="DCF" sheetId="2" r:id="rId1"/>
    <sheet name="Be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G10" i="2"/>
  <c r="H10" i="2"/>
  <c r="I10" i="2"/>
  <c r="J10" i="2"/>
  <c r="C10" i="2"/>
  <c r="D38" i="2"/>
  <c r="E38" i="2"/>
  <c r="F38" i="2"/>
  <c r="G38" i="2"/>
  <c r="H38" i="2"/>
  <c r="I38" i="2"/>
  <c r="J38" i="2"/>
  <c r="C38" i="2"/>
  <c r="C37" i="2"/>
  <c r="D37" i="2" s="1"/>
  <c r="E37" i="2" s="1"/>
  <c r="F37" i="2" s="1"/>
  <c r="B38" i="2"/>
  <c r="B7" i="1"/>
  <c r="G37" i="2" l="1"/>
  <c r="H37" i="2" s="1"/>
  <c r="I37" i="2" s="1"/>
  <c r="J37" i="2" s="1"/>
  <c r="B7" i="2" l="1"/>
  <c r="B9" i="2" s="1"/>
  <c r="B33" i="2"/>
  <c r="B32" i="2"/>
  <c r="B5" i="1"/>
  <c r="B17" i="1" s="1"/>
  <c r="C15" i="1"/>
  <c r="D15" i="1" s="1"/>
  <c r="C17" i="1"/>
  <c r="C4" i="2"/>
  <c r="D4" i="2" l="1"/>
  <c r="D7" i="2"/>
  <c r="D9" i="2" s="1"/>
  <c r="D11" i="2" s="1"/>
  <c r="C7" i="2"/>
  <c r="C9" i="2" s="1"/>
  <c r="C11" i="2" s="1"/>
  <c r="C16" i="1"/>
  <c r="B16" i="1"/>
  <c r="E4" i="2" l="1"/>
  <c r="D17" i="1"/>
  <c r="C12" i="2"/>
  <c r="C13" i="2" s="1"/>
  <c r="B31" i="2"/>
  <c r="F4" i="2" l="1"/>
  <c r="E7" i="2"/>
  <c r="E9" i="2" s="1"/>
  <c r="E11" i="2" s="1"/>
  <c r="D12" i="2"/>
  <c r="D13" i="2" s="1"/>
  <c r="E12" i="2"/>
  <c r="E13" i="2" l="1"/>
  <c r="G4" i="2"/>
  <c r="F7" i="2"/>
  <c r="F9" i="2" s="1"/>
  <c r="F11" i="2" s="1"/>
  <c r="F12" i="2"/>
  <c r="F13" i="2" l="1"/>
  <c r="H4" i="2"/>
  <c r="G7" i="2"/>
  <c r="G9" i="2" s="1"/>
  <c r="G11" i="2" s="1"/>
  <c r="G12" i="2"/>
  <c r="G13" i="2" l="1"/>
  <c r="I4" i="2"/>
  <c r="H7" i="2"/>
  <c r="H9" i="2" s="1"/>
  <c r="H11" i="2" s="1"/>
  <c r="H12" i="2"/>
  <c r="I12" i="2"/>
  <c r="H13" i="2" l="1"/>
  <c r="J4" i="2"/>
  <c r="J7" i="2" s="1"/>
  <c r="J9" i="2" s="1"/>
  <c r="J11" i="2" s="1"/>
  <c r="B18" i="2" s="1"/>
  <c r="I7" i="2"/>
  <c r="I9" i="2" s="1"/>
  <c r="I11" i="2" s="1"/>
  <c r="J12" i="2"/>
  <c r="I13" i="2" l="1"/>
  <c r="J13" i="2"/>
  <c r="B19" i="2" s="1"/>
  <c r="B17" i="2" l="1"/>
  <c r="B20" i="2" l="1"/>
  <c r="B24" i="2" s="1"/>
  <c r="B26" i="2" s="1"/>
  <c r="B28" i="2" s="1"/>
</calcChain>
</file>

<file path=xl/sharedStrings.xml><?xml version="1.0" encoding="utf-8"?>
<sst xmlns="http://schemas.openxmlformats.org/spreadsheetml/2006/main" count="57" uniqueCount="57">
  <si>
    <t>Re-levered β</t>
  </si>
  <si>
    <t>Cost of Capital</t>
  </si>
  <si>
    <t>ERP</t>
  </si>
  <si>
    <t>Damodaran ERP (Apr 2026)</t>
  </si>
  <si>
    <t>Credit spread (BBB등급)</t>
  </si>
  <si>
    <t>US10Y (Rf)</t>
  </si>
  <si>
    <t>무위험이자율</t>
  </si>
  <si>
    <t>Equity</t>
  </si>
  <si>
    <t>Debt</t>
  </si>
  <si>
    <t>Capital</t>
  </si>
  <si>
    <t>금액</t>
  </si>
  <si>
    <t>비중</t>
  </si>
  <si>
    <t>비용</t>
  </si>
  <si>
    <t>FY2025</t>
  </si>
  <si>
    <t>Y1</t>
  </si>
  <si>
    <t>Y2</t>
  </si>
  <si>
    <t>Y3</t>
  </si>
  <si>
    <t>Y4</t>
  </si>
  <si>
    <t>Y5</t>
  </si>
  <si>
    <t>Y6</t>
  </si>
  <si>
    <t>Y7</t>
  </si>
  <si>
    <t>Terminal</t>
  </si>
  <si>
    <t>성장률</t>
  </si>
  <si>
    <t>할인계수</t>
  </si>
  <si>
    <t>현재가치</t>
  </si>
  <si>
    <t>밸류에이션</t>
  </si>
  <si>
    <t>FRE PV 합 (Y1-Y10)</t>
  </si>
  <si>
    <t>Terminal Value</t>
  </si>
  <si>
    <t>Terminal Value 현재가치</t>
  </si>
  <si>
    <t>기업가치 (EV)</t>
  </si>
  <si>
    <t>+ 현금</t>
  </si>
  <si>
    <t>- 부채</t>
  </si>
  <si>
    <t>자본 가치 (Equity)</t>
  </si>
  <si>
    <t>발행주식수 (M, fully diluted)</t>
  </si>
  <si>
    <t>주당 가치 ($)</t>
  </si>
  <si>
    <t>현재 주가 ($)</t>
  </si>
  <si>
    <t>업사이드</t>
  </si>
  <si>
    <t>주요 가정</t>
  </si>
  <si>
    <t>WACC</t>
  </si>
  <si>
    <t>영구성장률</t>
  </si>
  <si>
    <t>매출</t>
  </si>
  <si>
    <t>영업이익률</t>
  </si>
  <si>
    <t>영업이익</t>
  </si>
  <si>
    <t>세율</t>
  </si>
  <si>
    <t>세후 영엽이익</t>
  </si>
  <si>
    <t>평균 성장률 (7년)</t>
  </si>
  <si>
    <t>ZTS Re-levering</t>
  </si>
  <si>
    <t>시가총액 ($M)</t>
  </si>
  <si>
    <t>재투자</t>
  </si>
  <si>
    <t>FCFF</t>
  </si>
  <si>
    <t xml:space="preserve">ZTS DCF 밸류에이션 (2026/4/30) </t>
  </si>
  <si>
    <t>총부채 ($M)</t>
  </si>
  <si>
    <t>부채비율 (D/E)</t>
  </si>
  <si>
    <t>Unlevered Beta (Healthcare products)</t>
  </si>
  <si>
    <t>매출-자본 비율</t>
  </si>
  <si>
    <t>투하자본</t>
  </si>
  <si>
    <t>ROIC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</si>
</sst>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"/>
    <numFmt numFmtId="17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3" fontId="2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9" fontId="0" fillId="0" borderId="0" xfId="2" applyFont="1"/>
    <xf numFmtId="2" fontId="0" fillId="0" borderId="0" xfId="2" applyNumberFormat="1" applyFont="1"/>
    <xf numFmtId="10" fontId="2" fillId="0" borderId="0" xfId="2" applyNumberFormat="1" applyFont="1"/>
    <xf numFmtId="10" fontId="0" fillId="0" borderId="0" xfId="2" applyNumberFormat="1" applyFont="1"/>
    <xf numFmtId="176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zoomScale="140" zoomScaleNormal="140" workbookViewId="0">
      <selection activeCell="L32" sqref="L32"/>
    </sheetView>
  </sheetViews>
  <sheetFormatPr baseColWidth="10" defaultColWidth="8.83203125" defaultRowHeight="15" x14ac:dyDescent="0.2"/>
  <cols>
    <col min="1" max="1" width="32" customWidth="1"/>
    <col min="2" max="13" width="10" customWidth="1"/>
  </cols>
  <sheetData>
    <row r="1" spans="1:13" ht="16" x14ac:dyDescent="0.2">
      <c r="A1" s="1" t="s">
        <v>50</v>
      </c>
    </row>
    <row r="3" spans="1:13" x14ac:dyDescent="0.2"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/>
      <c r="L3" s="3"/>
    </row>
    <row r="4" spans="1:13" x14ac:dyDescent="0.2">
      <c r="A4" t="s">
        <v>40</v>
      </c>
      <c r="B4" s="4">
        <v>9467</v>
      </c>
      <c r="C4" s="4">
        <f t="shared" ref="C4:J4" si="0">B4*(1+C5)</f>
        <v>9845.68</v>
      </c>
      <c r="D4" s="4">
        <f t="shared" si="0"/>
        <v>10239.5072</v>
      </c>
      <c r="E4" s="4">
        <f t="shared" si="0"/>
        <v>10751.48256</v>
      </c>
      <c r="F4" s="4">
        <f t="shared" si="0"/>
        <v>11396.571513600002</v>
      </c>
      <c r="G4" s="4">
        <f t="shared" si="0"/>
        <v>12080.365804416002</v>
      </c>
      <c r="H4" s="4">
        <f t="shared" si="0"/>
        <v>12684.384094636802</v>
      </c>
      <c r="I4" s="4">
        <f t="shared" si="0"/>
        <v>13191.759458422275</v>
      </c>
      <c r="J4" s="4">
        <f t="shared" si="0"/>
        <v>13719.429836759167</v>
      </c>
      <c r="K4" s="4"/>
      <c r="L4" s="4"/>
    </row>
    <row r="5" spans="1:13" x14ac:dyDescent="0.2">
      <c r="A5" t="s">
        <v>22</v>
      </c>
      <c r="C5" s="5">
        <v>0.04</v>
      </c>
      <c r="D5" s="5">
        <v>0.04</v>
      </c>
      <c r="E5" s="5">
        <v>0.05</v>
      </c>
      <c r="F5" s="5">
        <v>0.06</v>
      </c>
      <c r="G5" s="5">
        <v>0.06</v>
      </c>
      <c r="H5" s="5">
        <v>0.05</v>
      </c>
      <c r="I5" s="5">
        <v>0.04</v>
      </c>
      <c r="J5" s="5">
        <v>0.04</v>
      </c>
      <c r="K5" s="5"/>
      <c r="L5" s="5"/>
    </row>
    <row r="6" spans="1:13" x14ac:dyDescent="0.2">
      <c r="A6" t="s">
        <v>41</v>
      </c>
      <c r="B6" s="12">
        <v>0.38</v>
      </c>
      <c r="C6" s="5">
        <v>0.37</v>
      </c>
      <c r="D6" s="5">
        <v>0.36</v>
      </c>
      <c r="E6" s="5">
        <v>0.38</v>
      </c>
      <c r="F6" s="5">
        <v>0.37</v>
      </c>
      <c r="G6" s="5">
        <v>0.36</v>
      </c>
      <c r="H6" s="5">
        <v>0.36</v>
      </c>
      <c r="I6" s="5">
        <v>0.36</v>
      </c>
      <c r="J6" s="5">
        <v>0.36</v>
      </c>
      <c r="K6" s="5"/>
      <c r="L6" s="5"/>
    </row>
    <row r="7" spans="1:13" x14ac:dyDescent="0.2">
      <c r="A7" t="s">
        <v>42</v>
      </c>
      <c r="B7" s="10">
        <f>B4*B6</f>
        <v>3597.46</v>
      </c>
      <c r="C7" s="10">
        <f t="shared" ref="C7:J7" si="1">C4*C6</f>
        <v>3642.9016000000001</v>
      </c>
      <c r="D7" s="10">
        <f t="shared" si="1"/>
        <v>3686.2225920000001</v>
      </c>
      <c r="E7" s="10">
        <f t="shared" si="1"/>
        <v>4085.5633728000003</v>
      </c>
      <c r="F7" s="10">
        <f t="shared" si="1"/>
        <v>4216.7314600320005</v>
      </c>
      <c r="G7" s="10">
        <f t="shared" si="1"/>
        <v>4348.9316895897609</v>
      </c>
      <c r="H7" s="10">
        <f t="shared" si="1"/>
        <v>4566.3782740692486</v>
      </c>
      <c r="I7" s="10">
        <f t="shared" si="1"/>
        <v>4749.0334050320189</v>
      </c>
      <c r="J7" s="10">
        <f t="shared" si="1"/>
        <v>4938.9947412333004</v>
      </c>
      <c r="K7" s="5"/>
      <c r="L7" s="5"/>
    </row>
    <row r="8" spans="1:13" x14ac:dyDescent="0.2">
      <c r="A8" t="s">
        <v>43</v>
      </c>
      <c r="B8" s="13">
        <v>0.21</v>
      </c>
      <c r="C8" s="13">
        <v>0.21</v>
      </c>
      <c r="D8" s="13">
        <v>0.21</v>
      </c>
      <c r="E8" s="13">
        <v>0.21</v>
      </c>
      <c r="F8" s="13">
        <v>0.21</v>
      </c>
      <c r="G8" s="13">
        <v>0.21</v>
      </c>
      <c r="H8" s="13">
        <v>0.21</v>
      </c>
      <c r="I8" s="13">
        <v>0.21</v>
      </c>
      <c r="J8" s="13">
        <v>0.21</v>
      </c>
      <c r="K8" s="5"/>
      <c r="L8" s="5"/>
    </row>
    <row r="9" spans="1:13" x14ac:dyDescent="0.2">
      <c r="A9" t="s">
        <v>44</v>
      </c>
      <c r="B9" s="14">
        <f>B7*(1-B8)</f>
        <v>2841.9934000000003</v>
      </c>
      <c r="C9" s="14">
        <f t="shared" ref="C9:J9" si="2">C7*(1-C8)</f>
        <v>2877.8922640000001</v>
      </c>
      <c r="D9" s="14">
        <f t="shared" si="2"/>
        <v>2912.1158476800001</v>
      </c>
      <c r="E9" s="14">
        <f t="shared" si="2"/>
        <v>3227.5950645120001</v>
      </c>
      <c r="F9" s="14">
        <f t="shared" si="2"/>
        <v>3331.2178534252807</v>
      </c>
      <c r="G9" s="14">
        <f t="shared" si="2"/>
        <v>3435.6560347759114</v>
      </c>
      <c r="H9" s="14">
        <f t="shared" si="2"/>
        <v>3607.4388365147065</v>
      </c>
      <c r="I9" s="14">
        <f t="shared" si="2"/>
        <v>3751.736389975295</v>
      </c>
      <c r="J9" s="14">
        <f t="shared" si="2"/>
        <v>3901.8058455743076</v>
      </c>
      <c r="K9" s="5"/>
      <c r="L9" s="5"/>
    </row>
    <row r="10" spans="1:13" x14ac:dyDescent="0.2">
      <c r="A10" t="s">
        <v>48</v>
      </c>
      <c r="B10" s="14"/>
      <c r="C10" s="14">
        <f>(C4-B4)/C36</f>
        <v>420.75555555555587</v>
      </c>
      <c r="D10" s="14">
        <f t="shared" ref="D10:J10" si="3">(D4-C4)/D36</f>
        <v>437.58577777777748</v>
      </c>
      <c r="E10" s="14">
        <f t="shared" si="3"/>
        <v>568.86151111111155</v>
      </c>
      <c r="F10" s="14">
        <f t="shared" si="3"/>
        <v>645.08895360000133</v>
      </c>
      <c r="G10" s="14">
        <f t="shared" si="3"/>
        <v>683.79429081600028</v>
      </c>
      <c r="H10" s="14">
        <f t="shared" si="3"/>
        <v>604.01829022079983</v>
      </c>
      <c r="I10" s="14">
        <f t="shared" si="3"/>
        <v>507.37536378547338</v>
      </c>
      <c r="J10" s="14">
        <f t="shared" si="3"/>
        <v>527.6703783368921</v>
      </c>
      <c r="K10" s="5"/>
      <c r="L10" s="5"/>
    </row>
    <row r="11" spans="1:13" x14ac:dyDescent="0.2">
      <c r="A11" t="s">
        <v>49</v>
      </c>
      <c r="B11" s="14"/>
      <c r="C11" s="14">
        <f>C9-C10</f>
        <v>2457.1367084444441</v>
      </c>
      <c r="D11" s="14">
        <f t="shared" ref="D11:J11" si="4">D9-D10</f>
        <v>2474.5300699022227</v>
      </c>
      <c r="E11" s="14">
        <f t="shared" si="4"/>
        <v>2658.7335534008885</v>
      </c>
      <c r="F11" s="14">
        <f t="shared" si="4"/>
        <v>2686.1288998252794</v>
      </c>
      <c r="G11" s="14">
        <f t="shared" si="4"/>
        <v>2751.8617439599111</v>
      </c>
      <c r="H11" s="14">
        <f t="shared" si="4"/>
        <v>3003.4205462939067</v>
      </c>
      <c r="I11" s="14">
        <f t="shared" si="4"/>
        <v>3244.3610261898216</v>
      </c>
      <c r="J11" s="14">
        <f t="shared" si="4"/>
        <v>3374.1354672374155</v>
      </c>
      <c r="K11" s="5"/>
      <c r="L11" s="5"/>
    </row>
    <row r="12" spans="1:13" x14ac:dyDescent="0.2">
      <c r="A12" t="s">
        <v>23</v>
      </c>
      <c r="C12" s="6">
        <f>1/(1+Beta!$D$17)</f>
        <v>0.9230783192526627</v>
      </c>
      <c r="D12" s="6">
        <f>C12/(1+Beta!$D$17)</f>
        <v>0.85207358347432072</v>
      </c>
      <c r="E12" s="6">
        <f>D12/(1+Beta!$D$17)</f>
        <v>0.78653065131306943</v>
      </c>
      <c r="F12" s="6">
        <f>E12/(1+Beta!$D$17)</f>
        <v>0.72602939165477021</v>
      </c>
      <c r="G12" s="6">
        <f>F12/(1+Beta!$D$17)</f>
        <v>0.67018199057671846</v>
      </c>
      <c r="H12" s="6">
        <f>G12/(1+Beta!$D$17)</f>
        <v>0.61863046545496114</v>
      </c>
      <c r="I12" s="6">
        <f>H12/(1+Beta!$D$17)</f>
        <v>0.57104437029065791</v>
      </c>
      <c r="J12" s="6">
        <f>I12/(1+Beta!$D$17)</f>
        <v>0.52711867754659569</v>
      </c>
      <c r="K12" s="6"/>
      <c r="L12" s="6"/>
    </row>
    <row r="13" spans="1:13" x14ac:dyDescent="0.2">
      <c r="A13" t="s">
        <v>24</v>
      </c>
      <c r="B13" s="4"/>
      <c r="C13" s="4">
        <f>(C9-C10)*C12</f>
        <v>2268.1296230049174</v>
      </c>
      <c r="D13" s="4">
        <f t="shared" ref="D13:J13" si="5">(D9-D10)*D12</f>
        <v>2108.4817040765483</v>
      </c>
      <c r="E13" s="4">
        <f t="shared" si="5"/>
        <v>2091.1754334243124</v>
      </c>
      <c r="F13" s="4">
        <f t="shared" si="5"/>
        <v>1950.2085310464447</v>
      </c>
      <c r="G13" s="4">
        <f t="shared" si="5"/>
        <v>1844.2481813589732</v>
      </c>
      <c r="H13" s="4">
        <f t="shared" si="5"/>
        <v>1858.0074505107932</v>
      </c>
      <c r="I13" s="4">
        <f t="shared" si="5"/>
        <v>1852.6740991961194</v>
      </c>
      <c r="J13" s="4">
        <f t="shared" si="5"/>
        <v>1778.5698253532512</v>
      </c>
      <c r="K13" s="4"/>
      <c r="L13" s="4"/>
      <c r="M13" s="4"/>
    </row>
    <row r="16" spans="1:13" x14ac:dyDescent="0.2">
      <c r="A16" s="7" t="s">
        <v>25</v>
      </c>
    </row>
    <row r="17" spans="1:2" x14ac:dyDescent="0.2">
      <c r="A17" t="s">
        <v>26</v>
      </c>
      <c r="B17" s="4">
        <f>SUM(C13:L13)</f>
        <v>15751.49484797136</v>
      </c>
    </row>
    <row r="18" spans="1:2" x14ac:dyDescent="0.2">
      <c r="A18" t="s">
        <v>27</v>
      </c>
      <c r="B18" s="4">
        <f>J11/(Beta!$D$17-J5)</f>
        <v>77867.609039240691</v>
      </c>
    </row>
    <row r="19" spans="1:2" x14ac:dyDescent="0.2">
      <c r="A19" t="s">
        <v>28</v>
      </c>
      <c r="B19" s="4">
        <f>B18*J12</f>
        <v>41045.471100479896</v>
      </c>
    </row>
    <row r="20" spans="1:2" x14ac:dyDescent="0.2">
      <c r="A20" s="2" t="s">
        <v>29</v>
      </c>
      <c r="B20" s="8">
        <f>B17+B19</f>
        <v>56796.965948451252</v>
      </c>
    </row>
    <row r="22" spans="1:2" x14ac:dyDescent="0.2">
      <c r="A22" t="s">
        <v>30</v>
      </c>
      <c r="B22" s="4">
        <v>2312</v>
      </c>
    </row>
    <row r="23" spans="1:2" x14ac:dyDescent="0.2">
      <c r="A23" t="s">
        <v>31</v>
      </c>
      <c r="B23" s="4">
        <v>9313</v>
      </c>
    </row>
    <row r="24" spans="1:2" x14ac:dyDescent="0.2">
      <c r="A24" s="2" t="s">
        <v>32</v>
      </c>
      <c r="B24" s="8">
        <f>B20+B22-B23</f>
        <v>49795.965948451252</v>
      </c>
    </row>
    <row r="25" spans="1:2" x14ac:dyDescent="0.2">
      <c r="A25" t="s">
        <v>33</v>
      </c>
      <c r="B25" s="4">
        <v>420.52</v>
      </c>
    </row>
    <row r="26" spans="1:2" ht="16" x14ac:dyDescent="0.2">
      <c r="A26" s="1" t="s">
        <v>34</v>
      </c>
      <c r="B26" s="9">
        <f>B24/B25</f>
        <v>118.41521437375452</v>
      </c>
    </row>
    <row r="27" spans="1:2" x14ac:dyDescent="0.2">
      <c r="A27" t="s">
        <v>35</v>
      </c>
      <c r="B27" s="10">
        <v>113.83</v>
      </c>
    </row>
    <row r="28" spans="1:2" x14ac:dyDescent="0.2">
      <c r="A28" t="s">
        <v>36</v>
      </c>
      <c r="B28" s="5">
        <f>B26/B27-1</f>
        <v>4.0281247243736384E-2</v>
      </c>
    </row>
    <row r="30" spans="1:2" x14ac:dyDescent="0.2">
      <c r="A30" s="2" t="s">
        <v>37</v>
      </c>
    </row>
    <row r="31" spans="1:2" x14ac:dyDescent="0.2">
      <c r="A31" t="s">
        <v>38</v>
      </c>
      <c r="B31" s="11">
        <f>Beta!D17</f>
        <v>8.3331694768450509E-2</v>
      </c>
    </row>
    <row r="32" spans="1:2" x14ac:dyDescent="0.2">
      <c r="A32" t="s">
        <v>39</v>
      </c>
      <c r="B32" s="11">
        <f>J5</f>
        <v>0.04</v>
      </c>
    </row>
    <row r="33" spans="1:10" x14ac:dyDescent="0.2">
      <c r="A33" t="s">
        <v>45</v>
      </c>
      <c r="B33" s="11">
        <f>AVERAGE(C5:L5)</f>
        <v>4.7499999999999994E-2</v>
      </c>
    </row>
    <row r="36" spans="1:10" x14ac:dyDescent="0.2">
      <c r="A36" t="s">
        <v>54</v>
      </c>
      <c r="C36">
        <v>0.9</v>
      </c>
      <c r="D36">
        <v>0.9</v>
      </c>
      <c r="E36">
        <v>0.9</v>
      </c>
      <c r="F36">
        <v>1</v>
      </c>
      <c r="G36">
        <v>1</v>
      </c>
      <c r="H36">
        <v>1</v>
      </c>
      <c r="I36">
        <v>1</v>
      </c>
      <c r="J36">
        <v>1</v>
      </c>
    </row>
    <row r="37" spans="1:10" x14ac:dyDescent="0.2">
      <c r="A37" t="s">
        <v>55</v>
      </c>
      <c r="B37">
        <v>10332</v>
      </c>
      <c r="C37" s="10">
        <f>B37+C10</f>
        <v>10752.755555555555</v>
      </c>
      <c r="D37" s="10">
        <f t="shared" ref="D37:J37" si="6">C37+D10</f>
        <v>11190.341333333334</v>
      </c>
      <c r="E37" s="10">
        <f t="shared" si="6"/>
        <v>11759.202844444446</v>
      </c>
      <c r="F37" s="10">
        <f t="shared" si="6"/>
        <v>12404.291798044447</v>
      </c>
      <c r="G37" s="10">
        <f t="shared" si="6"/>
        <v>13088.086088860447</v>
      </c>
      <c r="H37" s="10">
        <f t="shared" si="6"/>
        <v>13692.104379081247</v>
      </c>
      <c r="I37" s="10">
        <f t="shared" si="6"/>
        <v>14199.479742866721</v>
      </c>
      <c r="J37" s="10">
        <f t="shared" si="6"/>
        <v>14727.150121203613</v>
      </c>
    </row>
    <row r="38" spans="1:10" x14ac:dyDescent="0.2">
      <c r="A38" t="s">
        <v>56</v>
      </c>
      <c r="B38" s="16">
        <f>B9/B4</f>
        <v>0.30020000000000002</v>
      </c>
      <c r="C38" s="16">
        <f>C9/C4</f>
        <v>0.2923</v>
      </c>
      <c r="D38" s="16">
        <f t="shared" ref="D38:J38" si="7">D9/D4</f>
        <v>0.28439999999999999</v>
      </c>
      <c r="E38" s="16">
        <f t="shared" si="7"/>
        <v>0.30020000000000002</v>
      </c>
      <c r="F38" s="16">
        <f t="shared" si="7"/>
        <v>0.2923</v>
      </c>
      <c r="G38" s="16">
        <f t="shared" si="7"/>
        <v>0.28440000000000004</v>
      </c>
      <c r="H38" s="16">
        <f t="shared" si="7"/>
        <v>0.28439999999999999</v>
      </c>
      <c r="I38" s="16">
        <f t="shared" si="7"/>
        <v>0.28439999999999999</v>
      </c>
      <c r="J38" s="16">
        <f t="shared" si="7"/>
        <v>0.28440000000000004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7"/>
  <sheetViews>
    <sheetView tabSelected="1" zoomScale="150" zoomScaleNormal="150" workbookViewId="0">
      <selection activeCell="D20" sqref="D20"/>
    </sheetView>
  </sheetViews>
  <sheetFormatPr baseColWidth="10" defaultColWidth="8.83203125" defaultRowHeight="15" x14ac:dyDescent="0.2"/>
  <cols>
    <col min="1" max="1" width="38" customWidth="1"/>
    <col min="2" max="3" width="12" customWidth="1"/>
    <col min="4" max="4" width="45" customWidth="1"/>
    <col min="5" max="5" width="12" customWidth="1"/>
  </cols>
  <sheetData>
    <row r="2" spans="1:4" ht="16" x14ac:dyDescent="0.2">
      <c r="A2" s="1" t="s">
        <v>46</v>
      </c>
    </row>
    <row r="3" spans="1:4" x14ac:dyDescent="0.2">
      <c r="A3" t="s">
        <v>47</v>
      </c>
      <c r="B3" s="17">
        <v>47867</v>
      </c>
    </row>
    <row r="4" spans="1:4" x14ac:dyDescent="0.2">
      <c r="A4" t="s">
        <v>51</v>
      </c>
      <c r="B4" s="17">
        <v>9313</v>
      </c>
    </row>
    <row r="5" spans="1:4" x14ac:dyDescent="0.2">
      <c r="A5" t="s">
        <v>52</v>
      </c>
      <c r="B5" s="16">
        <f>B4/B3</f>
        <v>0.19455992646290765</v>
      </c>
    </row>
    <row r="6" spans="1:4" x14ac:dyDescent="0.2">
      <c r="A6" t="s">
        <v>53</v>
      </c>
      <c r="B6">
        <v>0.91</v>
      </c>
    </row>
    <row r="7" spans="1:4" x14ac:dyDescent="0.2">
      <c r="A7" t="s">
        <v>0</v>
      </c>
      <c r="B7" s="10">
        <f>B6*(1+(1-0.21)*B5)</f>
        <v>1.0498691311341843</v>
      </c>
    </row>
    <row r="9" spans="1:4" x14ac:dyDescent="0.2">
      <c r="A9" s="2" t="s">
        <v>1</v>
      </c>
    </row>
    <row r="10" spans="1:4" x14ac:dyDescent="0.2">
      <c r="A10" t="s">
        <v>2</v>
      </c>
      <c r="B10" s="16">
        <v>4.3799999999999999E-2</v>
      </c>
      <c r="D10" t="s">
        <v>3</v>
      </c>
    </row>
    <row r="11" spans="1:4" x14ac:dyDescent="0.2">
      <c r="A11" t="s">
        <v>4</v>
      </c>
      <c r="B11" s="16">
        <v>1.7000000000000001E-2</v>
      </c>
    </row>
    <row r="12" spans="1:4" x14ac:dyDescent="0.2">
      <c r="A12" t="s">
        <v>5</v>
      </c>
      <c r="B12" s="16">
        <v>4.4159999999999998E-2</v>
      </c>
      <c r="D12" t="s">
        <v>6</v>
      </c>
    </row>
    <row r="14" spans="1:4" x14ac:dyDescent="0.2">
      <c r="B14" s="2" t="s">
        <v>7</v>
      </c>
      <c r="C14" s="2" t="s">
        <v>8</v>
      </c>
      <c r="D14" s="2" t="s">
        <v>9</v>
      </c>
    </row>
    <row r="15" spans="1:4" x14ac:dyDescent="0.2">
      <c r="A15" t="s">
        <v>10</v>
      </c>
      <c r="B15">
        <v>47867</v>
      </c>
      <c r="C15">
        <f>B4</f>
        <v>9313</v>
      </c>
      <c r="D15">
        <f>B15+C15</f>
        <v>57180</v>
      </c>
    </row>
    <row r="16" spans="1:4" x14ac:dyDescent="0.2">
      <c r="A16" t="s">
        <v>11</v>
      </c>
      <c r="B16" s="13">
        <f>B15/D15</f>
        <v>0.83712836656173484</v>
      </c>
      <c r="C16" s="13">
        <f>C15/D15</f>
        <v>0.16287163343826513</v>
      </c>
      <c r="D16">
        <v>1</v>
      </c>
    </row>
    <row r="17" spans="1:4" x14ac:dyDescent="0.2">
      <c r="A17" t="s">
        <v>12</v>
      </c>
      <c r="B17" s="16">
        <f>B12+B7*B10</f>
        <v>9.0144267943677275E-2</v>
      </c>
      <c r="C17" s="16">
        <f>(B12+B11)*(1-0.21)</f>
        <v>4.8316400000000002E-2</v>
      </c>
      <c r="D17" s="15">
        <f>B17*B16+C17*C16</f>
        <v>8.3331694768450509E-2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DCF</vt:lpstr>
      <vt:lpstr>Beta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Minyoung Kim</cp:lastModifiedBy>
  <dcterms:created xsi:type="dcterms:W3CDTF">2026-04-16T03:53:37Z</dcterms:created>
  <dcterms:modified xsi:type="dcterms:W3CDTF">2026-04-30T08:56:27Z</dcterms:modified>
</cp:coreProperties>
</file>